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975" windowWidth="15600" windowHeight="6570" tabRatio="789" firstSheet="1" activeTab="6"/>
  </bookViews>
  <sheets>
    <sheet name="Info" sheetId="14" state="hidden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25" i="7" l="1"/>
  <c r="O25" i="7"/>
  <c r="N25" i="7"/>
  <c r="M25" i="7"/>
  <c r="L25" i="7"/>
  <c r="K25" i="7"/>
  <c r="J25" i="7"/>
  <c r="I25" i="7"/>
  <c r="H25" i="7"/>
  <c r="F25" i="7"/>
  <c r="P24" i="7"/>
  <c r="O24" i="7"/>
  <c r="N24" i="7"/>
  <c r="M24" i="7"/>
  <c r="L24" i="7"/>
  <c r="K24" i="7"/>
  <c r="J24" i="7"/>
  <c r="I24" i="7"/>
  <c r="H24" i="7"/>
  <c r="F24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L12" i="7"/>
  <c r="H12" i="7"/>
  <c r="I11" i="7"/>
  <c r="F23" i="7"/>
  <c r="F21" i="7"/>
  <c r="F19" i="7"/>
  <c r="F17" i="7"/>
  <c r="F15" i="7"/>
  <c r="F12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<sst xmlns="http://schemas.openxmlformats.org/spreadsheetml/2006/main" count="1375" uniqueCount="677">
  <si>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</si>
  <si>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</si>
  <si>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</si>
  <si>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</si>
  <si>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</si>
  <si>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</si>
  <si>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</si>
  <si>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</si>
  <si>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</si>
  <si>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</si>
  <si>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</si>
  <si>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</si>
  <si>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</si>
  <si>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</si>
  <si>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</si>
  <si>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</si>
  <si>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</si>
  <si>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</si>
  <si>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</si>
  <si>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</si>
  <si>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</si>
  <si>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</si>
  <si>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</si>
  <si>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</si>
  <si>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</si>
  <si>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</si>
  <si>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</si>
  <si>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</si>
  <si>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</si>
  <si>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</si>
  <si>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</si>
  <si>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</si>
  <si>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</si>
  <si>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</si>
  <si>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</si>
  <si>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</si>
  <si>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</si>
  <si>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</si>
  <si>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</si>
  <si>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</si>
  <si>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</si>
  <si>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</si>
  <si>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</si>
  <si>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</si>
  <si>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</si>
  <si>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</si>
  <si>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</si>
  <si>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</si>
  <si>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</si>
  <si>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</si>
  <si>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</si>
  <si>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</si>
  <si>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</si>
  <si>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</si>
  <si>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</si>
  <si>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</si>
  <si>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</si>
  <si>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</si>
  <si>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</si>
  <si>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</si>
  <si>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</si>
  <si>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</si>
  <si>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</si>
  <si>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</si>
  <si>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</si>
  <si>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</si>
  <si>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</si>
  <si>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</si>
  <si>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</si>
  <si>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</si>
  <si>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</si>
  <si>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</si>
  <si>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</si>
  <si>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</si>
  <si>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</si>
  <si>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</si>
  <si>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</si>
  <si>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</si>
  <si>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</si>
  <si>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</si>
  <si>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</si>
  <si>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</si>
  <si>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</si>
  <si>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</si>
  <si>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</si>
  <si>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</si>
  <si>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</si>
  <si>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</si>
  <si>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</si>
  <si>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</si>
  <si>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</si>
  <si>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</si>
  <si>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</si>
  <si>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</si>
  <si>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</si>
  <si>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</si>
  <si>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</si>
  <si>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</si>
  <si>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</si>
  <si>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</si>
  <si>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</si>
  <si>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</si>
  <si>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</si>
  <si>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</si>
  <si>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</si>
  <si>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</si>
  <si>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</si>
  <si>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</si>
  <si>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</si>
  <si>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</si>
  <si>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</si>
  <si>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</si>
  <si>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</si>
  <si>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</si>
  <si>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</si>
  <si>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</si>
  <si>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</si>
  <si>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</si>
  <si>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</si>
  <si>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</si>
  <si>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</si>
  <si>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</si>
  <si>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</si>
  <si>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</si>
  <si>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</si>
  <si>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</si>
  <si>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</si>
  <si>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</si>
  <si>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</si>
  <si>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</si>
  <si>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</si>
  <si>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</si>
  <si>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</si>
  <si>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</si>
  <si>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</si>
  <si>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</si>
  <si>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</si>
  <si>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</si>
  <si>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</si>
  <si>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</si>
  <si>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</si>
  <si>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</si>
  <si>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</si>
  <si>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</si>
  <si>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</si>
  <si>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</si>
  <si>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</si>
  <si>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</si>
  <si>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</si>
  <si>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</si>
  <si>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</si>
  <si>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</si>
  <si>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</si>
  <si>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</si>
  <si>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</si>
  <si>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</si>
  <si>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</si>
  <si>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</si>
  <si>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</si>
  <si>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</si>
  <si>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</si>
  <si>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</si>
  <si>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</si>
  <si>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</si>
  <si>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</si>
  <si>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</si>
  <si>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</si>
  <si>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</si>
  <si>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</si>
  <si>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</si>
  <si>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</si>
  <si>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</si>
  <si>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</si>
  <si>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</si>
  <si>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</si>
  <si>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</si>
  <si>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</si>
  <si>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</si>
  <si>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</si>
  <si>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</si>
  <si>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</si>
  <si>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</si>
  <si>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</si>
  <si>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</si>
  <si>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</si>
  <si>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</si>
  <si>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</si>
  <si>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</si>
  <si>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</si>
  <si>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</si>
  <si>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</si>
  <si>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</si>
  <si>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</si>
  <si>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</si>
  <si>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</si>
  <si>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</si>
  <si>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</si>
  <si>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</si>
  <si>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</si>
  <si>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</si>
  <si>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</si>
  <si>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</si>
  <si>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</si>
  <si>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</si>
  <si>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</si>
  <si>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</si>
  <si>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</si>
  <si>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</si>
  <si>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</si>
  <si>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</si>
  <si>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</si>
  <si>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</si>
  <si>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</si>
  <si>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</si>
  <si>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</si>
  <si>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</si>
  <si>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</si>
  <si>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</si>
  <si>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</si>
  <si>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</si>
  <si>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</si>
  <si>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</si>
  <si>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</si>
  <si>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</si>
  <si>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</si>
  <si>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</si>
  <si>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</si>
  <si>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</si>
  <si>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</si>
  <si>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</si>
  <si>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</si>
  <si>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</si>
  <si>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</si>
  <si>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</si>
  <si>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</si>
  <si>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</si>
  <si>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</si>
  <si>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</si>
  <si>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</si>
  <si>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</si>
  <si>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</si>
  <si>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</si>
  <si>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</si>
  <si>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</si>
  <si>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</si>
  <si>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</si>
  <si>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</si>
  <si>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</si>
  <si>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</si>
  <si>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</si>
  <si>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</si>
  <si>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</si>
  <si>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</si>
  <si>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</si>
  <si>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</si>
  <si>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</si>
  <si>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</si>
  <si>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</si>
  <si>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</si>
  <si>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</si>
  <si>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</si>
  <si>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</si>
  <si>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</si>
  <si>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</si>
  <si>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</si>
  <si>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</si>
  <si>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</si>
  <si>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</si>
  <si>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</si>
  <si>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</si>
  <si>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</si>
  <si>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</si>
  <si>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</si>
  <si>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</si>
  <si>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</si>
  <si>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</si>
  <si>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</si>
  <si>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</si>
  <si>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</si>
  <si>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</si>
  <si>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</si>
  <si>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</si>
  <si>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</si>
  <si>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</si>
  <si>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</si>
  <si>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</si>
  <si>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</si>
  <si>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</si>
  <si>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</si>
  <si>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</si>
  <si>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</si>
  <si>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</si>
  <si>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</si>
  <si>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</si>
  <si>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</si>
  <si>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</si>
  <si>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</si>
  <si>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</si>
  <si>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</si>
  <si>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</si>
  <si>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</si>
  <si>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</si>
  <si>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</si>
  <si>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</si>
  <si>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</si>
  <si>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</si>
  <si>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</si>
  <si>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</si>
  <si>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</si>
  <si>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</si>
  <si>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</si>
  <si>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</si>
  <si>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</si>
  <si>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</si>
  <si>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</si>
  <si>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</si>
  <si>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</si>
  <si>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</si>
  <si>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</si>
  <si>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</si>
  <si>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</si>
  <si>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</si>
  <si>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</si>
  <si>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</si>
  <si>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</si>
  <si>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</si>
  <si>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</si>
  <si>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</si>
  <si>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</si>
  <si>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</si>
  <si>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</si>
  <si>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</si>
  <si>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</si>
  <si>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</si>
  <si>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</si>
  <si>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</si>
  <si>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</si>
  <si>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</si>
  <si>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</si>
  <si>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</si>
  <si>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</si>
  <si>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</si>
  <si>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</si>
  <si>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</si>
  <si>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</si>
  <si>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</si>
  <si>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</si>
  <si>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</si>
  <si>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</si>
  <si>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</si>
  <si>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</si>
  <si>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</si>
  <si>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</si>
  <si>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</si>
  <si>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</si>
  <si>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</si>
  <si>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</si>
  <si>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</si>
  <si>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</si>
  <si>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</si>
  <si>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</si>
  <si>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</si>
  <si>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</si>
  <si>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</si>
  <si>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</si>
  <si>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</si>
  <si>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</si>
  <si>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</si>
  <si>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</si>
  <si>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</si>
  <si>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</si>
  <si>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</si>
  <si>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</si>
  <si>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</si>
  <si>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</si>
  <si>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</si>
  <si>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</si>
  <si>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</si>
  <si>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</si>
  <si>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</si>
  <si>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</si>
  <si>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</si>
  <si>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</si>
  <si>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</si>
  <si>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</si>
  <si>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</si>
  <si>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</si>
  <si>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</si>
  <si>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</si>
  <si>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</si>
  <si>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</si>
  <si>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</si>
  <si>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</si>
  <si>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</si>
  <si>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</si>
  <si>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</si>
  <si>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</si>
  <si>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</si>
  <si>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</si>
  <si>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</si>
  <si>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</si>
  <si>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</si>
  <si>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</si>
  <si>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</si>
  <si>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</si>
  <si>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</si>
  <si>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</si>
  <si>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</si>
  <si>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</si>
  <si>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</si>
  <si>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</si>
  <si>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</si>
  <si>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</si>
  <si>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</si>
  <si>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</si>
  <si>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</si>
  <si>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</si>
  <si>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</si>
  <si>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</si>
  <si>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</si>
  <si>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</si>
  <si>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</si>
  <si>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</si>
  <si>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</si>
  <si>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</si>
  <si>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</si>
  <si>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</si>
  <si>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</si>
  <si>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</si>
  <si>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</si>
  <si>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</si>
  <si>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</si>
  <si>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</si>
  <si>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</si>
  <si>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</si>
  <si>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</si>
  <si>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</si>
  <si>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</si>
  <si>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</si>
  <si>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</si>
  <si>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</si>
  <si>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</si>
  <si>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</si>
  <si>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</si>
  <si>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</si>
  <si>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</si>
  <si>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</si>
  <si>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</si>
  <si>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</si>
  <si>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</si>
  <si>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</si>
  <si>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</si>
  <si>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</si>
  <si>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</si>
  <si>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</si>
  <si>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</si>
  <si>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</si>
  <si>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</si>
  <si>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</si>
  <si>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</si>
  <si>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</si>
  <si>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</si>
  <si>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</si>
  <si>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</si>
  <si>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</si>
  <si>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</si>
  <si>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</si>
  <si>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</si>
  <si>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</si>
  <si>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</si>
  <si>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</si>
  <si>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</si>
  <si>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</si>
  <si>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</si>
  <si>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</si>
  <si>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</si>
  <si>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</si>
  <si>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</si>
  <si>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</si>
  <si>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</si>
  <si>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</si>
  <si>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</si>
  <si>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</si>
  <si>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</si>
  <si>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</si>
  <si>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</si>
  <si>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</si>
  <si>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</si>
  <si>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</si>
  <si>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</si>
  <si>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</si>
  <si>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</si>
  <si>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</si>
  <si>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</si>
  <si>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</si>
  <si>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</si>
  <si>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</si>
  <si>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</si>
  <si>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</si>
  <si>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</si>
  <si>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</si>
  <si>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</si>
  <si>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</si>
  <si>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</si>
  <si>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</si>
  <si>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</si>
  <si>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</si>
  <si>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</si>
  <si>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</si>
  <si>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</si>
  <si>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</si>
  <si>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</si>
  <si>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</si>
  <si>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</si>
  <si>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</si>
  <si>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</si>
  <si>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</si>
  <si>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</si>
  <si>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</si>
  <si>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</si>
  <si>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</si>
  <si>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</si>
  <si>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</si>
  <si>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</si>
  <si>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</si>
  <si>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</si>
  <si>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</si>
  <si>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</si>
  <si>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</si>
  <si>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</si>
  <si>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</si>
  <si>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</si>
  <si>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</si>
  <si>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</si>
  <si>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</si>
  <si>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</si>
  <si>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</si>
  <si>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</si>
  <si>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</si>
  <si>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</si>
  <si>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</si>
  <si>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</si>
  <si>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</si>
  <si>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</si>
  <si>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</si>
  <si>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</si>
  <si>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</si>
  <si>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</si>
  <si>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</si>
  <si>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</si>
  <si>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</si>
  <si>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</si>
  <si>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</si>
  <si>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</si>
  <si>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</si>
  <si>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</si>
  <si>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</si>
  <si>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</si>
  <si>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</si>
  <si>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</si>
  <si>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</si>
  <si>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</si>
  <si>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</si>
  <si>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</si>
  <si>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</si>
  <si>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</si>
  <si>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</si>
  <si>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</si>
  <si>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</si>
  <si>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</si>
  <si>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</si>
  <si>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</si>
  <si>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</si>
  <si>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</si>
  <si>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</si>
  <si>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</si>
  <si>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</si>
  <si>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</si>
  <si>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</si>
  <si>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</si>
  <si>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</si>
  <si>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</si>
  <si>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</si>
  <si>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</si>
  <si>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</si>
  <si>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</si>
  <si>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</si>
  <si>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</si>
  <si>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</si>
  <si>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</si>
  <si>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</si>
  <si>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</si>
  <si>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</si>
  <si>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</si>
  <si>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</si>
  <si>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</si>
  <si>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</si>
  <si>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</si>
  <si>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</si>
  <si>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</si>
  <si>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</si>
  <si>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</si>
  <si>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</si>
  <si>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</si>
  <si>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</si>
  <si>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</si>
  <si>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</si>
  <si>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</si>
  <si>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</si>
  <si>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</si>
  <si>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</si>
  <si>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</si>
  <si>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</si>
  <si>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</si>
  <si>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</si>
  <si>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</si>
  <si>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</si>
  <si>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</si>
  <si>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</si>
  <si>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</si>
  <si>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</si>
  <si>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</si>
  <si>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</si>
  <si>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</si>
  <si>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</si>
  <si>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</si>
  <si>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</si>
  <si>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</si>
  <si>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</si>
  <si>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</si>
  <si>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</si>
  <si>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</si>
  <si>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</si>
  <si>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</si>
  <si>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</si>
  <si>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</si>
  <si>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</si>
  <si>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</si>
  <si>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</si>
  <si>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</si>
  <si>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</si>
  <si>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</si>
  <si>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</si>
  <si>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</si>
  <si>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</si>
  <si>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</si>
  <si>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</si>
  <si>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</si>
  <si>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</si>
  <si>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</si>
  <si>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</si>
  <si>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</si>
  <si>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</si>
  <si>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</si>
  <si>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</si>
  <si>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</si>
  <si>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</si>
  <si>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Grevesmühlen GmbH</t>
  </si>
  <si>
    <t>Grevesmühlen</t>
  </si>
  <si>
    <t>Grüner Weg 26</t>
  </si>
  <si>
    <t>9870103700000</t>
  </si>
  <si>
    <t>Veronika Frank</t>
  </si>
  <si>
    <t>frank@stadtwerke-gvm.de</t>
  </si>
  <si>
    <t>03881/784554</t>
  </si>
  <si>
    <t>GASPOOLNH7010371</t>
  </si>
  <si>
    <t>Wetterstation Boltenhagen</t>
  </si>
  <si>
    <t>DE_GBA04</t>
  </si>
  <si>
    <t>DE_GBD04</t>
  </si>
  <si>
    <t>DE_GBH04</t>
  </si>
  <si>
    <t>DE_GKO04</t>
  </si>
  <si>
    <t>DE_GGB04</t>
  </si>
  <si>
    <t>DE_GGA04</t>
  </si>
  <si>
    <t>DE_GHA04</t>
  </si>
  <si>
    <t>DE_GMF04</t>
  </si>
  <si>
    <t>DE_GMK04</t>
  </si>
  <si>
    <t>DE_GPD04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</si>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</sst>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23936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397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Stadtwerke Grevesmühlen GmbH</v>
      </c>
      <c r="E28" s="38"/>
      <c r="F28" s="11"/>
      <c r="G28" s="2"/>
    </row>
    <row r="29" spans="1:15">
      <c r="B29" s="15"/>
      <c r="C29" s="22" t="s">
        <v>397</v>
      </c>
      <c r="D29" s="45" t="s">
        <v>657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34" zoomScale="80" zoomScaleNormal="80" workbookViewId="0">
      <selection activeCell="E40" sqref="E40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Grevesmühlen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Stadtwerke Grevesmühlen GmbH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9870103700000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664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8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14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367</v>
      </c>
      <c r="D37" s="34">
        <v>1000000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368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665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34" zoomScale="70" zoomScaleNormal="70" workbookViewId="0">
      <selection activeCell="L10" sqref="L10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Stadtwerke Grevesmühlen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Stadtwerke Grevesmühlen GmbH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9870103700000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 t="str">
        <f>INDEX('SLP-Verfahren'!D48:D62,'SLP-Temp-Gebiet #01'!F10)</f>
        <v>Wetterstation Boltenhagen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139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665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8859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Wetterstation Boltenhagen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8859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1</v>
      </c>
      <c r="F65" s="280">
        <f>ROUND(F66/$D$66,4)</f>
        <v>0.5</v>
      </c>
      <c r="G65" s="280">
        <f t="shared" ref="G65:N65" si="12">ROUND(G66/$D$66,4)</f>
        <v>0.25</v>
      </c>
      <c r="H65" s="280">
        <f t="shared" si="12"/>
        <v>0.125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">
        <v>514</v>
      </c>
      <c r="G68" s="159" t="str">
        <f t="shared" ref="G68:N68" si="15">G34</f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7 E36:N36 F25:N25 E56:N60 E22:F22 I22:N22 F52 G24:N24 G70:N70 E32:N34 E69:N69 F26:N26 E68 G68:N6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topLeftCell="A31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Stadtwerke Grevesmühlen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Stadtwerke Grevesmühlen GmbH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9870103700000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K25" sqref="K25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Grevesmühlen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Stadtwerke Grevesmühlen GmbH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9870103700000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5" t="s">
        <v>650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519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Stadtwerke Grevesmühlen GmbH</v>
      </c>
      <c r="D12" s="62" t="s">
        <v>247</v>
      </c>
      <c r="E12" s="165" t="s">
        <v>666</v>
      </c>
      <c r="F12" s="297" t="str">
        <f>VLOOKUP($E12,'BDEW-Standard'!$B$3:$M$94,F$9,0)</f>
        <v>BA4</v>
      </c>
      <c r="H12" s="274">
        <f>ROUND(VLOOKUP($E12,'BDEW-Standard'!$B$3:$M$94,H$9,0),7)</f>
        <v>0.93158890000000005</v>
      </c>
      <c r="I12" s="274">
        <f>ROUND(VLOOKUP($E12,'BDEW-Standard'!$B$3:$M$94,I$9,0),7)</f>
        <v>-33.35</v>
      </c>
      <c r="J12" s="274">
        <f>ROUND(VLOOKUP($E12,'BDEW-Standard'!$B$3:$M$94,J$9,0),7)</f>
        <v>5.7212303000000002</v>
      </c>
      <c r="K12" s="274">
        <f>ROUND(VLOOKUP($E12,'BDEW-Standard'!$B$3:$M$94,K$9,0),7)</f>
        <v>0.66564939999999995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5" si="1">($H12/(1+($I12/($Q$9-$L12))^$J12)+$K12)+MAX($M12*$Q$9+$N12,$O12*$Q$9+$P12)</f>
        <v>1.0766391850538448</v>
      </c>
      <c r="R12" s="275">
        <f>ROUND(VLOOKUP(MID($E12,4,3),'Wochentag F(WT)'!$B$7:$J$22,R$9,0),4)</f>
        <v>1.0848</v>
      </c>
      <c r="S12" s="275">
        <f>ROUND(VLOOKUP(MID($E12,4,3),'Wochentag F(WT)'!$B$7:$J$22,S$9,0),4)</f>
        <v>1.1211</v>
      </c>
      <c r="T12" s="275">
        <f>ROUND(VLOOKUP(MID($E12,4,3),'Wochentag F(WT)'!$B$7:$J$22,T$9,0),4)</f>
        <v>1.0769</v>
      </c>
      <c r="U12" s="275">
        <f>ROUND(VLOOKUP(MID($E12,4,3),'Wochentag F(WT)'!$B$7:$J$22,U$9,0),4)</f>
        <v>1.1353</v>
      </c>
      <c r="V12" s="275">
        <f>ROUND(VLOOKUP(MID($E12,4,3),'Wochentag F(WT)'!$B$7:$J$22,V$9,0),4)</f>
        <v>1.1402000000000001</v>
      </c>
      <c r="W12" s="275">
        <f>ROUND(VLOOKUP(MID($E12,4,3),'Wochentag F(WT)'!$B$7:$J$22,W$9,0),4)</f>
        <v>0.48520000000000002</v>
      </c>
      <c r="X12" s="276">
        <f>7-SUM(R12:W12)</f>
        <v>0.95650000000000013</v>
      </c>
      <c r="Y12" s="293"/>
      <c r="Z12" s="211"/>
    </row>
    <row r="13" spans="2:26" s="143" customFormat="1">
      <c r="B13" s="144">
        <v>2</v>
      </c>
      <c r="C13" s="145" t="str">
        <f t="shared" si="0"/>
        <v>Stadtwerke Grevesmühlen GmbH</v>
      </c>
      <c r="D13" s="62" t="s">
        <v>247</v>
      </c>
      <c r="E13" s="165" t="s">
        <v>667</v>
      </c>
      <c r="F13" s="297" t="str">
        <f>VLOOKUP($E13,'BDEW-Standard'!$B$3:$M$94,F$9,0)</f>
        <v>BD4</v>
      </c>
      <c r="H13" s="274">
        <f>ROUND(VLOOKUP($E13,'BDEW-Standard'!$B$3:$M$94,H$9,0),7)</f>
        <v>3.75</v>
      </c>
      <c r="I13" s="274">
        <f>ROUND(VLOOKUP($E13,'BDEW-Standard'!$B$3:$M$94,I$9,0),7)</f>
        <v>-37.5</v>
      </c>
      <c r="J13" s="274">
        <f>ROUND(VLOOKUP($E13,'BDEW-Standard'!$B$3:$M$94,J$9,0),7)</f>
        <v>6.8</v>
      </c>
      <c r="K13" s="274">
        <f>ROUND(VLOOKUP($E13,'BDEW-Standard'!$B$3:$M$94,K$9,0),7)</f>
        <v>6.0911300000000002E-2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1.0126136468627658</v>
      </c>
      <c r="R13" s="275">
        <f>ROUND(VLOOKUP(MID($E13,4,3),'Wochentag F(WT)'!$B$7:$J$22,R$9,0),4)</f>
        <v>1.1052</v>
      </c>
      <c r="S13" s="275">
        <f>ROUND(VLOOKUP(MID($E13,4,3),'Wochentag F(WT)'!$B$7:$J$22,S$9,0),4)</f>
        <v>1.0857000000000001</v>
      </c>
      <c r="T13" s="275">
        <f>ROUND(VLOOKUP(MID($E13,4,3),'Wochentag F(WT)'!$B$7:$J$22,T$9,0),4)</f>
        <v>1.0378000000000001</v>
      </c>
      <c r="U13" s="275">
        <f>ROUND(VLOOKUP(MID($E13,4,3),'Wochentag F(WT)'!$B$7:$J$22,U$9,0),4)</f>
        <v>1.0622</v>
      </c>
      <c r="V13" s="275">
        <f>ROUND(VLOOKUP(MID($E13,4,3),'Wochentag F(WT)'!$B$7:$J$22,V$9,0),4)</f>
        <v>1.0266</v>
      </c>
      <c r="W13" s="275">
        <f>ROUND(VLOOKUP(MID($E13,4,3),'Wochentag F(WT)'!$B$7:$J$22,W$9,0),4)</f>
        <v>0.76290000000000002</v>
      </c>
      <c r="X13" s="276">
        <f t="shared" ref="X13:X25" si="2">7-SUM(R13:W13)</f>
        <v>0.91959999999999997</v>
      </c>
      <c r="Y13" s="293"/>
      <c r="Z13" s="211"/>
    </row>
    <row r="14" spans="2:26" s="143" customFormat="1">
      <c r="B14" s="144">
        <v>3</v>
      </c>
      <c r="C14" s="145" t="str">
        <f t="shared" si="0"/>
        <v>Stadtwerke Grevesmühlen GmbH</v>
      </c>
      <c r="D14" s="62" t="s">
        <v>247</v>
      </c>
      <c r="E14" s="165" t="s">
        <v>668</v>
      </c>
      <c r="F14" s="297" t="str">
        <f>VLOOKUP($E14,'BDEW-Standard'!$B$3:$M$94,F$9,0)</f>
        <v>BH4</v>
      </c>
      <c r="H14" s="274">
        <f>ROUND(VLOOKUP($E14,'BDEW-Standard'!$B$3:$M$94,H$9,0),7)</f>
        <v>2.4595180999999999</v>
      </c>
      <c r="I14" s="274">
        <f>ROUND(VLOOKUP($E14,'BDEW-Standard'!$B$3:$M$94,I$9,0),7)</f>
        <v>-35.253212400000002</v>
      </c>
      <c r="J14" s="274">
        <f>ROUND(VLOOKUP($E14,'BDEW-Standard'!$B$3:$M$94,J$9,0),7)</f>
        <v>6.0587001000000003</v>
      </c>
      <c r="K14" s="274">
        <f>ROUND(VLOOKUP($E14,'BDEW-Standard'!$B$3:$M$94,K$9,0),7)</f>
        <v>0.16473699999999999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1.043802057143173</v>
      </c>
      <c r="R14" s="275">
        <f>ROUND(VLOOKUP(MID($E14,4,3),'Wochentag F(WT)'!$B$7:$J$22,R$9,0),4)</f>
        <v>0.97670000000000001</v>
      </c>
      <c r="S14" s="275">
        <f>ROUND(VLOOKUP(MID($E14,4,3),'Wochentag F(WT)'!$B$7:$J$22,S$9,0),4)</f>
        <v>1.0388999999999999</v>
      </c>
      <c r="T14" s="275">
        <f>ROUND(VLOOKUP(MID($E14,4,3),'Wochentag F(WT)'!$B$7:$J$22,T$9,0),4)</f>
        <v>1.0027999999999999</v>
      </c>
      <c r="U14" s="275">
        <f>ROUND(VLOOKUP(MID($E14,4,3),'Wochentag F(WT)'!$B$7:$J$22,U$9,0),4)</f>
        <v>1.0162</v>
      </c>
      <c r="V14" s="275">
        <f>ROUND(VLOOKUP(MID($E14,4,3),'Wochentag F(WT)'!$B$7:$J$22,V$9,0),4)</f>
        <v>1.0024</v>
      </c>
      <c r="W14" s="275">
        <f>ROUND(VLOOKUP(MID($E14,4,3),'Wochentag F(WT)'!$B$7:$J$22,W$9,0),4)</f>
        <v>1.0043</v>
      </c>
      <c r="X14" s="276">
        <f t="shared" si="2"/>
        <v>0.95870000000000122</v>
      </c>
      <c r="Y14" s="293"/>
      <c r="Z14" s="211"/>
    </row>
    <row r="15" spans="2:26" s="143" customFormat="1">
      <c r="B15" s="144">
        <v>4</v>
      </c>
      <c r="C15" s="145" t="str">
        <f t="shared" si="0"/>
        <v>Stadtwerke Grevesmühlen GmbH</v>
      </c>
      <c r="D15" s="62" t="s">
        <v>247</v>
      </c>
      <c r="E15" s="165" t="s">
        <v>669</v>
      </c>
      <c r="F15" s="297" t="str">
        <f>VLOOKUP($E15,'BDEW-Standard'!$B$3:$M$94,F$9,0)</f>
        <v>KO4</v>
      </c>
      <c r="H15" s="274">
        <f>ROUND(VLOOKUP($E15,'BDEW-Standard'!$B$3:$M$94,H$9,0),7)</f>
        <v>3.4428942999999999</v>
      </c>
      <c r="I15" s="274">
        <f>ROUND(VLOOKUP($E15,'BDEW-Standard'!$B$3:$M$94,I$9,0),7)</f>
        <v>-36.659050399999998</v>
      </c>
      <c r="J15" s="274">
        <f>ROUND(VLOOKUP($E15,'BDEW-Standard'!$B$3:$M$94,J$9,0),7)</f>
        <v>7.6083226000000002</v>
      </c>
      <c r="K15" s="274">
        <f>ROUND(VLOOKUP($E15,'BDEW-Standard'!$B$3:$M$94,K$9,0),7)</f>
        <v>7.4685000000000001E-2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0.97768382110526542</v>
      </c>
      <c r="R15" s="275">
        <f>ROUND(VLOOKUP(MID($E15,4,3),'Wochentag F(WT)'!$B$7:$J$22,R$9,0),4)</f>
        <v>1.0354000000000001</v>
      </c>
      <c r="S15" s="275">
        <f>ROUND(VLOOKUP(MID($E15,4,3),'Wochentag F(WT)'!$B$7:$J$22,S$9,0),4)</f>
        <v>1.0523</v>
      </c>
      <c r="T15" s="275">
        <f>ROUND(VLOOKUP(MID($E15,4,3),'Wochentag F(WT)'!$B$7:$J$22,T$9,0),4)</f>
        <v>1.0448999999999999</v>
      </c>
      <c r="U15" s="275">
        <f>ROUND(VLOOKUP(MID($E15,4,3),'Wochentag F(WT)'!$B$7:$J$22,U$9,0),4)</f>
        <v>1.0494000000000001</v>
      </c>
      <c r="V15" s="275">
        <f>ROUND(VLOOKUP(MID($E15,4,3),'Wochentag F(WT)'!$B$7:$J$22,V$9,0),4)</f>
        <v>0.98850000000000005</v>
      </c>
      <c r="W15" s="275">
        <f>ROUND(VLOOKUP(MID($E15,4,3),'Wochentag F(WT)'!$B$7:$J$22,W$9,0),4)</f>
        <v>0.88600000000000001</v>
      </c>
      <c r="X15" s="276">
        <f t="shared" si="2"/>
        <v>0.94349999999999934</v>
      </c>
      <c r="Y15" s="293"/>
      <c r="Z15" s="211"/>
    </row>
    <row r="16" spans="2:26" s="143" customFormat="1">
      <c r="B16" s="144">
        <v>5</v>
      </c>
      <c r="C16" s="145" t="str">
        <f t="shared" si="0"/>
        <v>Stadtwerke Grevesmühlen GmbH</v>
      </c>
      <c r="D16" s="62" t="s">
        <v>247</v>
      </c>
      <c r="E16" s="165" t="s">
        <v>670</v>
      </c>
      <c r="F16" s="297" t="str">
        <f>VLOOKUP($E16,'BDEW-Standard'!$B$3:$M$94,F$9,0)</f>
        <v>GB4</v>
      </c>
      <c r="H16" s="274">
        <f>ROUND(VLOOKUP($E16,'BDEW-Standard'!$B$3:$M$94,H$9,0),7)</f>
        <v>3.6017736</v>
      </c>
      <c r="I16" s="274">
        <f>ROUND(VLOOKUP($E16,'BDEW-Standard'!$B$3:$M$94,I$9,0),7)</f>
        <v>-37.882536799999997</v>
      </c>
      <c r="J16" s="274">
        <f>ROUND(VLOOKUP($E16,'BDEW-Standard'!$B$3:$M$94,J$9,0),7)</f>
        <v>6.9836070000000001</v>
      </c>
      <c r="K16" s="274">
        <f>ROUND(VLOOKUP($E16,'BDEW-Standard'!$B$3:$M$94,K$9,0),7)</f>
        <v>5.4826199999999999E-2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0.90239375975311864</v>
      </c>
      <c r="R16" s="275">
        <f>ROUND(VLOOKUP(MID($E16,4,3),'Wochentag F(WT)'!$B$7:$J$22,R$9,0),4)</f>
        <v>0.98970000000000002</v>
      </c>
      <c r="S16" s="275">
        <f>ROUND(VLOOKUP(MID($E16,4,3),'Wochentag F(WT)'!$B$7:$J$22,S$9,0),4)</f>
        <v>0.9627</v>
      </c>
      <c r="T16" s="275">
        <f>ROUND(VLOOKUP(MID($E16,4,3),'Wochentag F(WT)'!$B$7:$J$22,T$9,0),4)</f>
        <v>1.0507</v>
      </c>
      <c r="U16" s="275">
        <f>ROUND(VLOOKUP(MID($E16,4,3),'Wochentag F(WT)'!$B$7:$J$22,U$9,0),4)</f>
        <v>1.0551999999999999</v>
      </c>
      <c r="V16" s="275">
        <f>ROUND(VLOOKUP(MID($E16,4,3),'Wochentag F(WT)'!$B$7:$J$22,V$9,0),4)</f>
        <v>1.0297000000000001</v>
      </c>
      <c r="W16" s="275">
        <f>ROUND(VLOOKUP(MID($E16,4,3),'Wochentag F(WT)'!$B$7:$J$22,W$9,0),4)</f>
        <v>0.97670000000000001</v>
      </c>
      <c r="X16" s="276">
        <f t="shared" si="2"/>
        <v>0.9352999999999998</v>
      </c>
      <c r="Y16" s="293"/>
      <c r="Z16" s="211"/>
    </row>
    <row r="17" spans="2:26" s="143" customFormat="1">
      <c r="B17" s="144">
        <v>6</v>
      </c>
      <c r="C17" s="145" t="str">
        <f t="shared" si="0"/>
        <v>Stadtwerke Grevesmühlen GmbH</v>
      </c>
      <c r="D17" s="62" t="s">
        <v>247</v>
      </c>
      <c r="E17" s="165" t="s">
        <v>671</v>
      </c>
      <c r="F17" s="297" t="str">
        <f>VLOOKUP($E17,'BDEW-Standard'!$B$3:$M$94,F$9,0)</f>
        <v>GA4</v>
      </c>
      <c r="H17" s="274">
        <f>ROUND(VLOOKUP($E17,'BDEW-Standard'!$B$3:$M$94,H$9,0),7)</f>
        <v>2.8195655999999998</v>
      </c>
      <c r="I17" s="274">
        <f>ROUND(VLOOKUP($E17,'BDEW-Standard'!$B$3:$M$94,I$9,0),7)</f>
        <v>-36</v>
      </c>
      <c r="J17" s="274">
        <f>ROUND(VLOOKUP($E17,'BDEW-Standard'!$B$3:$M$94,J$9,0),7)</f>
        <v>7.7368518000000002</v>
      </c>
      <c r="K17" s="274">
        <f>ROUND(VLOOKUP($E17,'BDEW-Standard'!$B$3:$M$94,K$9,0),7)</f>
        <v>0.157281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0.96576337685759206</v>
      </c>
      <c r="R17" s="275">
        <f>ROUND(VLOOKUP(MID($E17,4,3),'Wochentag F(WT)'!$B$7:$J$22,R$9,0),4)</f>
        <v>0.93220000000000003</v>
      </c>
      <c r="S17" s="275">
        <f>ROUND(VLOOKUP(MID($E17,4,3),'Wochentag F(WT)'!$B$7:$J$22,S$9,0),4)</f>
        <v>0.98939999999999995</v>
      </c>
      <c r="T17" s="275">
        <f>ROUND(VLOOKUP(MID($E17,4,3),'Wochentag F(WT)'!$B$7:$J$22,T$9,0),4)</f>
        <v>1.0033000000000001</v>
      </c>
      <c r="U17" s="275">
        <f>ROUND(VLOOKUP(MID($E17,4,3),'Wochentag F(WT)'!$B$7:$J$22,U$9,0),4)</f>
        <v>1.0108999999999999</v>
      </c>
      <c r="V17" s="275">
        <f>ROUND(VLOOKUP(MID($E17,4,3),'Wochentag F(WT)'!$B$7:$J$22,V$9,0),4)</f>
        <v>1.018</v>
      </c>
      <c r="W17" s="275">
        <f>ROUND(VLOOKUP(MID($E17,4,3),'Wochentag F(WT)'!$B$7:$J$22,W$9,0),4)</f>
        <v>1.0356000000000001</v>
      </c>
      <c r="X17" s="276">
        <f t="shared" si="2"/>
        <v>1.0106000000000002</v>
      </c>
      <c r="Y17" s="293"/>
      <c r="Z17" s="211"/>
    </row>
    <row r="18" spans="2:26" s="143" customFormat="1">
      <c r="B18" s="144">
        <v>7</v>
      </c>
      <c r="C18" s="145" t="str">
        <f t="shared" si="0"/>
        <v>Stadtwerke Grevesmühlen GmbH</v>
      </c>
      <c r="D18" s="62" t="s">
        <v>247</v>
      </c>
      <c r="E18" s="165" t="s">
        <v>672</v>
      </c>
      <c r="F18" s="297" t="str">
        <f>VLOOKUP($E18,'BDEW-Standard'!$B$3:$M$94,F$9,0)</f>
        <v>HA4</v>
      </c>
      <c r="H18" s="274">
        <f>ROUND(VLOOKUP($E18,'BDEW-Standard'!$B$3:$M$94,H$9,0),7)</f>
        <v>4.0196902000000003</v>
      </c>
      <c r="I18" s="274">
        <f>ROUND(VLOOKUP($E18,'BDEW-Standard'!$B$3:$M$94,I$9,0),7)</f>
        <v>-37.828203700000003</v>
      </c>
      <c r="J18" s="274">
        <f>ROUND(VLOOKUP($E18,'BDEW-Standard'!$B$3:$M$94,J$9,0),7)</f>
        <v>8.1593368999999996</v>
      </c>
      <c r="K18" s="274">
        <f>ROUND(VLOOKUP($E18,'BDEW-Standard'!$B$3:$M$94,K$9,0),7)</f>
        <v>4.72845E-2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0.86486713303260787</v>
      </c>
      <c r="R18" s="275">
        <f>ROUND(VLOOKUP(MID($E18,4,3),'Wochentag F(WT)'!$B$7:$J$22,R$9,0),4)</f>
        <v>1.0358000000000001</v>
      </c>
      <c r="S18" s="275">
        <f>ROUND(VLOOKUP(MID($E18,4,3),'Wochentag F(WT)'!$B$7:$J$22,S$9,0),4)</f>
        <v>1.0232000000000001</v>
      </c>
      <c r="T18" s="275">
        <f>ROUND(VLOOKUP(MID($E18,4,3),'Wochentag F(WT)'!$B$7:$J$22,T$9,0),4)</f>
        <v>1.0251999999999999</v>
      </c>
      <c r="U18" s="275">
        <f>ROUND(VLOOKUP(MID($E18,4,3),'Wochentag F(WT)'!$B$7:$J$22,U$9,0),4)</f>
        <v>1.0295000000000001</v>
      </c>
      <c r="V18" s="275">
        <f>ROUND(VLOOKUP(MID($E18,4,3),'Wochentag F(WT)'!$B$7:$J$22,V$9,0),4)</f>
        <v>1.0253000000000001</v>
      </c>
      <c r="W18" s="275">
        <f>ROUND(VLOOKUP(MID($E18,4,3),'Wochentag F(WT)'!$B$7:$J$22,W$9,0),4)</f>
        <v>0.96750000000000003</v>
      </c>
      <c r="X18" s="276">
        <f t="shared" si="2"/>
        <v>0.89350000000000041</v>
      </c>
      <c r="Y18" s="293"/>
      <c r="Z18" s="211"/>
    </row>
    <row r="19" spans="2:26" s="143" customFormat="1">
      <c r="B19" s="144">
        <v>8</v>
      </c>
      <c r="C19" s="145" t="str">
        <f t="shared" si="0"/>
        <v>Stadtwerke Grevesmühlen GmbH</v>
      </c>
      <c r="D19" s="62" t="s">
        <v>247</v>
      </c>
      <c r="E19" s="165" t="s">
        <v>673</v>
      </c>
      <c r="F19" s="297" t="str">
        <f>VLOOKUP($E19,'BDEW-Standard'!$B$3:$M$94,F$9,0)</f>
        <v>MF4</v>
      </c>
      <c r="H19" s="274">
        <f>ROUND(VLOOKUP($E19,'BDEW-Standard'!$B$3:$M$94,H$9,0),7)</f>
        <v>2.5187775000000001</v>
      </c>
      <c r="I19" s="274">
        <f>ROUND(VLOOKUP($E19,'BDEW-Standard'!$B$3:$M$94,I$9,0),7)</f>
        <v>-35.033375399999997</v>
      </c>
      <c r="J19" s="274">
        <f>ROUND(VLOOKUP($E19,'BDEW-Standard'!$B$3:$M$94,J$9,0),7)</f>
        <v>6.2240634000000004</v>
      </c>
      <c r="K19" s="274">
        <f>ROUND(VLOOKUP($E19,'BDEW-Standard'!$B$3:$M$94,K$9,0),7)</f>
        <v>0.10107820000000001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1.0146273685996503</v>
      </c>
      <c r="R19" s="275">
        <f>ROUND(VLOOKUP(MID($E19,4,3),'Wochentag F(WT)'!$B$7:$J$22,R$9,0),4)</f>
        <v>1.0354000000000001</v>
      </c>
      <c r="S19" s="275">
        <f>ROUND(VLOOKUP(MID($E19,4,3),'Wochentag F(WT)'!$B$7:$J$22,S$9,0),4)</f>
        <v>1.0523</v>
      </c>
      <c r="T19" s="275">
        <f>ROUND(VLOOKUP(MID($E19,4,3),'Wochentag F(WT)'!$B$7:$J$22,T$9,0),4)</f>
        <v>1.0448999999999999</v>
      </c>
      <c r="U19" s="275">
        <f>ROUND(VLOOKUP(MID($E19,4,3),'Wochentag F(WT)'!$B$7:$J$22,U$9,0),4)</f>
        <v>1.0494000000000001</v>
      </c>
      <c r="V19" s="275">
        <f>ROUND(VLOOKUP(MID($E19,4,3),'Wochentag F(WT)'!$B$7:$J$22,V$9,0),4)</f>
        <v>0.98850000000000005</v>
      </c>
      <c r="W19" s="275">
        <f>ROUND(VLOOKUP(MID($E19,4,3),'Wochentag F(WT)'!$B$7:$J$22,W$9,0),4)</f>
        <v>0.88600000000000001</v>
      </c>
      <c r="X19" s="276">
        <f t="shared" si="2"/>
        <v>0.94349999999999934</v>
      </c>
      <c r="Y19" s="293"/>
      <c r="Z19" s="211"/>
    </row>
    <row r="20" spans="2:26" s="143" customFormat="1">
      <c r="B20" s="144">
        <v>9</v>
      </c>
      <c r="C20" s="145" t="str">
        <f t="shared" si="0"/>
        <v>Stadtwerke Grevesmühlen GmbH</v>
      </c>
      <c r="D20" s="62" t="s">
        <v>247</v>
      </c>
      <c r="E20" s="165" t="s">
        <v>4</v>
      </c>
      <c r="F20" s="297" t="str">
        <f>VLOOKUP($E20,'BDEW-Standard'!$B$3:$M$94,F$9,0)</f>
        <v>HK3</v>
      </c>
      <c r="H20" s="274">
        <f>ROUND(VLOOKUP($E20,'BDEW-Standard'!$B$3:$M$94,H$9,0),7)</f>
        <v>0.40409319999999999</v>
      </c>
      <c r="I20" s="274">
        <f>ROUND(VLOOKUP($E20,'BDEW-Standard'!$B$3:$M$94,I$9,0),7)</f>
        <v>-24.439296800000001</v>
      </c>
      <c r="J20" s="274">
        <f>ROUND(VLOOKUP($E20,'BDEW-Standard'!$B$3:$M$94,J$9,0),7)</f>
        <v>6.5718174999999999</v>
      </c>
      <c r="K20" s="274">
        <f>ROUND(VLOOKUP($E20,'BDEW-Standard'!$B$3:$M$94,K$9,0),7)</f>
        <v>0.71077100000000004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1.0561214000512988</v>
      </c>
      <c r="R20" s="275">
        <f>ROUND(VLOOKUP(MID($E20,4,3),'Wochentag F(WT)'!$B$7:$J$22,R$9,0),4)</f>
        <v>1</v>
      </c>
      <c r="S20" s="275">
        <f>ROUND(VLOOKUP(MID($E20,4,3),'Wochentag F(WT)'!$B$7:$J$22,S$9,0),4)</f>
        <v>1</v>
      </c>
      <c r="T20" s="275">
        <f>ROUND(VLOOKUP(MID($E20,4,3),'Wochentag F(WT)'!$B$7:$J$22,T$9,0),4)</f>
        <v>1</v>
      </c>
      <c r="U20" s="275">
        <f>ROUND(VLOOKUP(MID($E20,4,3),'Wochentag F(WT)'!$B$7:$J$22,U$9,0),4)</f>
        <v>1</v>
      </c>
      <c r="V20" s="275">
        <f>ROUND(VLOOKUP(MID($E20,4,3),'Wochentag F(WT)'!$B$7:$J$22,V$9,0),4)</f>
        <v>1</v>
      </c>
      <c r="W20" s="275">
        <f>ROUND(VLOOKUP(MID($E20,4,3),'Wochentag F(WT)'!$B$7:$J$22,W$9,0),4)</f>
        <v>1</v>
      </c>
      <c r="X20" s="276">
        <f t="shared" si="2"/>
        <v>1</v>
      </c>
      <c r="Y20" s="293"/>
      <c r="Z20" s="211"/>
    </row>
    <row r="21" spans="2:26" s="143" customFormat="1">
      <c r="B21" s="144">
        <v>10</v>
      </c>
      <c r="C21" s="145" t="str">
        <f t="shared" si="0"/>
        <v>Stadtwerke Grevesmühlen GmbH</v>
      </c>
      <c r="D21" s="62" t="s">
        <v>247</v>
      </c>
      <c r="E21" s="165" t="s">
        <v>674</v>
      </c>
      <c r="F21" s="297" t="str">
        <f>VLOOKUP($E21,'BDEW-Standard'!$B$3:$M$94,F$9,0)</f>
        <v>MK4</v>
      </c>
      <c r="H21" s="274">
        <f>ROUND(VLOOKUP($E21,'BDEW-Standard'!$B$3:$M$94,H$9,0),7)</f>
        <v>3.1177248</v>
      </c>
      <c r="I21" s="274">
        <f>ROUND(VLOOKUP($E21,'BDEW-Standard'!$B$3:$M$94,I$9,0),7)</f>
        <v>-35.871506199999999</v>
      </c>
      <c r="J21" s="274">
        <f>ROUND(VLOOKUP($E21,'BDEW-Standard'!$B$3:$M$94,J$9,0),7)</f>
        <v>7.5186828999999999</v>
      </c>
      <c r="K21" s="274">
        <f>ROUND(VLOOKUP($E21,'BDEW-Standard'!$B$3:$M$94,K$9,0),7)</f>
        <v>3.4330100000000002E-2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0.9622064996731321</v>
      </c>
      <c r="R21" s="275">
        <f>ROUND(VLOOKUP(MID($E21,4,3),'Wochentag F(WT)'!$B$7:$J$22,R$9,0),4)</f>
        <v>1.0699000000000001</v>
      </c>
      <c r="S21" s="275">
        <f>ROUND(VLOOKUP(MID($E21,4,3),'Wochentag F(WT)'!$B$7:$J$22,S$9,0),4)</f>
        <v>1.0365</v>
      </c>
      <c r="T21" s="275">
        <f>ROUND(VLOOKUP(MID($E21,4,3),'Wochentag F(WT)'!$B$7:$J$22,T$9,0),4)</f>
        <v>0.99329999999999996</v>
      </c>
      <c r="U21" s="275">
        <f>ROUND(VLOOKUP(MID($E21,4,3),'Wochentag F(WT)'!$B$7:$J$22,U$9,0),4)</f>
        <v>0.99480000000000002</v>
      </c>
      <c r="V21" s="275">
        <f>ROUND(VLOOKUP(MID($E21,4,3),'Wochentag F(WT)'!$B$7:$J$22,V$9,0),4)</f>
        <v>1.0659000000000001</v>
      </c>
      <c r="W21" s="275">
        <f>ROUND(VLOOKUP(MID($E21,4,3),'Wochentag F(WT)'!$B$7:$J$22,W$9,0),4)</f>
        <v>0.93620000000000003</v>
      </c>
      <c r="X21" s="276">
        <f t="shared" si="2"/>
        <v>0.90339999999999954</v>
      </c>
      <c r="Y21" s="293"/>
      <c r="Z21" s="211"/>
    </row>
    <row r="22" spans="2:26" s="143" customFormat="1">
      <c r="B22" s="144">
        <v>11</v>
      </c>
      <c r="C22" s="145" t="str">
        <f t="shared" si="0"/>
        <v>Stadtwerke Grevesmühlen GmbH</v>
      </c>
      <c r="D22" s="62" t="s">
        <v>247</v>
      </c>
      <c r="E22" s="165" t="s">
        <v>675</v>
      </c>
      <c r="F22" s="297" t="str">
        <f>VLOOKUP($E22,'BDEW-Standard'!$B$3:$M$94,F$9,0)</f>
        <v>PD4</v>
      </c>
      <c r="H22" s="274">
        <f>ROUND(VLOOKUP($E22,'BDEW-Standard'!$B$3:$M$94,H$9,0),7)</f>
        <v>3.85</v>
      </c>
      <c r="I22" s="274">
        <f>ROUND(VLOOKUP($E22,'BDEW-Standard'!$B$3:$M$94,I$9,0),7)</f>
        <v>-37</v>
      </c>
      <c r="J22" s="274">
        <f>ROUND(VLOOKUP($E22,'BDEW-Standard'!$B$3:$M$94,J$9,0),7)</f>
        <v>10.2405021</v>
      </c>
      <c r="K22" s="274">
        <f>ROUND(VLOOKUP($E22,'BDEW-Standard'!$B$3:$M$94,K$9,0),7)</f>
        <v>4.6924300000000002E-2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0.75691065279879233</v>
      </c>
      <c r="R22" s="275">
        <f>ROUND(VLOOKUP(MID($E22,4,3),'Wochentag F(WT)'!$B$7:$J$22,R$9,0),4)</f>
        <v>1.0214000000000001</v>
      </c>
      <c r="S22" s="275">
        <f>ROUND(VLOOKUP(MID($E22,4,3),'Wochentag F(WT)'!$B$7:$J$22,S$9,0),4)</f>
        <v>1.0866</v>
      </c>
      <c r="T22" s="275">
        <f>ROUND(VLOOKUP(MID($E22,4,3),'Wochentag F(WT)'!$B$7:$J$22,T$9,0),4)</f>
        <v>1.0720000000000001</v>
      </c>
      <c r="U22" s="275">
        <f>ROUND(VLOOKUP(MID($E22,4,3),'Wochentag F(WT)'!$B$7:$J$22,U$9,0),4)</f>
        <v>1.0557000000000001</v>
      </c>
      <c r="V22" s="275">
        <f>ROUND(VLOOKUP(MID($E22,4,3),'Wochentag F(WT)'!$B$7:$J$22,V$9,0),4)</f>
        <v>1.0117</v>
      </c>
      <c r="W22" s="275">
        <f>ROUND(VLOOKUP(MID($E22,4,3),'Wochentag F(WT)'!$B$7:$J$22,W$9,0),4)</f>
        <v>0.90010000000000001</v>
      </c>
      <c r="X22" s="276">
        <f t="shared" si="2"/>
        <v>0.85249999999999915</v>
      </c>
      <c r="Y22" s="293"/>
      <c r="Z22" s="211"/>
    </row>
    <row r="23" spans="2:26" s="143" customFormat="1">
      <c r="B23" s="144">
        <v>12</v>
      </c>
      <c r="C23" s="145" t="str">
        <f t="shared" si="0"/>
        <v>Stadtwerke Grevesmühlen GmbH</v>
      </c>
      <c r="D23" s="62" t="s">
        <v>247</v>
      </c>
      <c r="E23" s="165" t="s">
        <v>676</v>
      </c>
      <c r="F23" s="297" t="str">
        <f>VLOOKUP($E23,'BDEW-Standard'!$B$3:$M$94,F$9,0)</f>
        <v>WA4</v>
      </c>
      <c r="H23" s="274">
        <f>ROUND(VLOOKUP($E23,'BDEW-Standard'!$B$3:$M$94,H$9,0),7)</f>
        <v>1.0535874999999999</v>
      </c>
      <c r="I23" s="274">
        <f>ROUND(VLOOKUP($E23,'BDEW-Standard'!$B$3:$M$94,I$9,0),7)</f>
        <v>-35.299999999999997</v>
      </c>
      <c r="J23" s="274">
        <f>ROUND(VLOOKUP($E23,'BDEW-Standard'!$B$3:$M$94,J$9,0),7)</f>
        <v>4.8662747</v>
      </c>
      <c r="K23" s="274">
        <f>ROUND(VLOOKUP($E23,'BDEW-Standard'!$B$3:$M$94,K$9,0),7)</f>
        <v>0.68110420000000005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1.0844348950990992</v>
      </c>
      <c r="R23" s="275">
        <f>ROUND(VLOOKUP(MID($E23,4,3),'Wochentag F(WT)'!$B$7:$J$22,R$9,0),4)</f>
        <v>1.2457</v>
      </c>
      <c r="S23" s="275">
        <f>ROUND(VLOOKUP(MID($E23,4,3),'Wochentag F(WT)'!$B$7:$J$22,S$9,0),4)</f>
        <v>1.2615000000000001</v>
      </c>
      <c r="T23" s="275">
        <f>ROUND(VLOOKUP(MID($E23,4,3),'Wochentag F(WT)'!$B$7:$J$22,T$9,0),4)</f>
        <v>1.2706999999999999</v>
      </c>
      <c r="U23" s="275">
        <f>ROUND(VLOOKUP(MID($E23,4,3),'Wochentag F(WT)'!$B$7:$J$22,U$9,0),4)</f>
        <v>1.2430000000000001</v>
      </c>
      <c r="V23" s="275">
        <f>ROUND(VLOOKUP(MID($E23,4,3),'Wochentag F(WT)'!$B$7:$J$22,V$9,0),4)</f>
        <v>1.1275999999999999</v>
      </c>
      <c r="W23" s="275">
        <f>ROUND(VLOOKUP(MID($E23,4,3),'Wochentag F(WT)'!$B$7:$J$22,W$9,0),4)</f>
        <v>0.38769999999999999</v>
      </c>
      <c r="X23" s="276">
        <f t="shared" si="2"/>
        <v>0.46379999999999999</v>
      </c>
      <c r="Y23" s="293"/>
      <c r="Z23" s="211"/>
    </row>
    <row r="24" spans="2:26" s="143" customFormat="1">
      <c r="B24" s="144">
        <v>13</v>
      </c>
      <c r="C24" s="145" t="str">
        <f t="shared" si="0"/>
        <v>Stadtwerke Grevesmühlen GmbH</v>
      </c>
      <c r="D24" s="62" t="s">
        <v>247</v>
      </c>
      <c r="E24" s="165" t="s">
        <v>57</v>
      </c>
      <c r="F24" s="297" t="str">
        <f>VLOOKUP($E24,'BDEW-Standard'!$B$3:$M$158,F$9,0)</f>
        <v>V14</v>
      </c>
      <c r="H24" s="274">
        <f>ROUND(VLOOKUP($E24,'BDEW-Standard'!$B$3:$M$158,H$9,0),7)</f>
        <v>3.159294</v>
      </c>
      <c r="I24" s="274">
        <f>ROUND(VLOOKUP($E24,'BDEW-Standard'!$B$3:$M$158,I$9,0),7)</f>
        <v>-37.406886</v>
      </c>
      <c r="J24" s="274">
        <f>ROUND(VLOOKUP($E24,'BDEW-Standard'!$B$3:$M$158,J$9,0),7)</f>
        <v>6.1418926000000003</v>
      </c>
      <c r="K24" s="274">
        <f>ROUND(VLOOKUP($E24,'BDEW-Standard'!$B$3:$M$158,K$9,0),7)</f>
        <v>9.2168600000000003E-2</v>
      </c>
      <c r="L24" s="338">
        <f>ROUND(VLOOKUP($E24,'BDEW-Standard'!$B$3:$M$158,L$9,0),1)</f>
        <v>40</v>
      </c>
      <c r="M24" s="274">
        <f>ROUND(VLOOKUP($E24,'BDEW-Standard'!$B$3:$M$158,M$9,0),7)</f>
        <v>0</v>
      </c>
      <c r="N24" s="274">
        <f>ROUND(VLOOKUP($E24,'BDEW-Standard'!$B$3:$M$158,N$9,0),7)</f>
        <v>0</v>
      </c>
      <c r="O24" s="274">
        <f>ROUND(VLOOKUP($E24,'BDEW-Standard'!$B$3:$M$158,O$9,0),7)</f>
        <v>0</v>
      </c>
      <c r="P24" s="274">
        <f>ROUND(VLOOKUP($E24,'BDEW-Standard'!$B$3:$M$158,P$9,0),7)</f>
        <v>0</v>
      </c>
      <c r="Q24" s="339">
        <f t="shared" si="1"/>
        <v>0.96762600224521156</v>
      </c>
      <c r="R24" s="275">
        <f>ROUND(VLOOKUP(MID($E24,4,3),'Wochentag F(WT)'!$B$7:$J$22,R$9,0),4)</f>
        <v>1</v>
      </c>
      <c r="S24" s="275">
        <f>ROUND(VLOOKUP(MID($E24,4,3),'Wochentag F(WT)'!$B$7:$J$22,S$9,0),4)</f>
        <v>1</v>
      </c>
      <c r="T24" s="275">
        <f>ROUND(VLOOKUP(MID($E24,4,3),'Wochentag F(WT)'!$B$7:$J$22,T$9,0),4)</f>
        <v>1</v>
      </c>
      <c r="U24" s="275">
        <f>ROUND(VLOOKUP(MID($E24,4,3),'Wochentag F(WT)'!$B$7:$J$22,U$9,0),4)</f>
        <v>1</v>
      </c>
      <c r="V24" s="275">
        <f>ROUND(VLOOKUP(MID($E24,4,3),'Wochentag F(WT)'!$B$7:$J$22,V$9,0),4)</f>
        <v>1</v>
      </c>
      <c r="W24" s="275">
        <f>ROUND(VLOOKUP(MID($E24,4,3),'Wochentag F(WT)'!$B$7:$J$22,W$9,0),4)</f>
        <v>1</v>
      </c>
      <c r="X24" s="276">
        <f t="shared" si="2"/>
        <v>1</v>
      </c>
      <c r="Y24" s="293"/>
      <c r="Z24" s="211"/>
    </row>
    <row r="25" spans="2:26" s="143" customFormat="1">
      <c r="B25" s="144">
        <v>14</v>
      </c>
      <c r="C25" s="145" t="str">
        <f t="shared" si="0"/>
        <v>Stadtwerke Grevesmühlen GmbH</v>
      </c>
      <c r="D25" s="62" t="s">
        <v>247</v>
      </c>
      <c r="E25" s="165" t="s">
        <v>67</v>
      </c>
      <c r="F25" s="297" t="str">
        <f>VLOOKUP($E25,'BDEW-Standard'!$B$3:$M$158,F$9,0)</f>
        <v>V24</v>
      </c>
      <c r="H25" s="274">
        <f>ROUND(VLOOKUP($E25,'BDEW-Standard'!$B$3:$M$158,H$9,0),7)</f>
        <v>2.4859160999999999</v>
      </c>
      <c r="I25" s="274">
        <f>ROUND(VLOOKUP($E25,'BDEW-Standard'!$B$3:$M$158,I$9,0),7)</f>
        <v>-35.043597800000001</v>
      </c>
      <c r="J25" s="274">
        <f>ROUND(VLOOKUP($E25,'BDEW-Standard'!$B$3:$M$158,J$9,0),7)</f>
        <v>6.2818214000000001</v>
      </c>
      <c r="K25" s="274">
        <f>ROUND(VLOOKUP($E25,'BDEW-Standard'!$B$3:$M$158,K$9,0),7)</f>
        <v>0.1282547</v>
      </c>
      <c r="L25" s="338">
        <f>ROUND(VLOOKUP($E25,'BDEW-Standard'!$B$3:$M$158,L$9,0),1)</f>
        <v>40</v>
      </c>
      <c r="M25" s="274">
        <f>ROUND(VLOOKUP($E25,'BDEW-Standard'!$B$3:$M$158,M$9,0),7)</f>
        <v>0</v>
      </c>
      <c r="N25" s="274">
        <f>ROUND(VLOOKUP($E25,'BDEW-Standard'!$B$3:$M$158,N$9,0),7)</f>
        <v>0</v>
      </c>
      <c r="O25" s="274">
        <f>ROUND(VLOOKUP($E25,'BDEW-Standard'!$B$3:$M$158,O$9,0),7)</f>
        <v>0</v>
      </c>
      <c r="P25" s="274">
        <f>ROUND(VLOOKUP($E25,'BDEW-Standard'!$B$3:$M$158,P$9,0),7)</f>
        <v>0</v>
      </c>
      <c r="Q25" s="339">
        <f t="shared" si="1"/>
        <v>1.0258303127680664</v>
      </c>
      <c r="R25" s="275">
        <f>ROUND(VLOOKUP(MID($E25,4,3),'Wochentag F(WT)'!$B$7:$J$22,R$9,0),4)</f>
        <v>1</v>
      </c>
      <c r="S25" s="275">
        <f>ROUND(VLOOKUP(MID($E25,4,3),'Wochentag F(WT)'!$B$7:$J$22,S$9,0),4)</f>
        <v>1</v>
      </c>
      <c r="T25" s="275">
        <f>ROUND(VLOOKUP(MID($E25,4,3),'Wochentag F(WT)'!$B$7:$J$22,T$9,0),4)</f>
        <v>1</v>
      </c>
      <c r="U25" s="275">
        <f>ROUND(VLOOKUP(MID($E25,4,3),'Wochentag F(WT)'!$B$7:$J$22,U$9,0),4)</f>
        <v>1</v>
      </c>
      <c r="V25" s="275">
        <f>ROUND(VLOOKUP(MID($E25,4,3),'Wochentag F(WT)'!$B$7:$J$22,V$9,0),4)</f>
        <v>1</v>
      </c>
      <c r="W25" s="275">
        <f>ROUND(VLOOKUP(MID($E25,4,3),'Wochentag F(WT)'!$B$7:$J$22,W$9,0),4)</f>
        <v>1</v>
      </c>
      <c r="X25" s="276">
        <f t="shared" si="2"/>
        <v>1</v>
      </c>
      <c r="Y25" s="293"/>
      <c r="Z25" s="211"/>
    </row>
    <row r="26" spans="2:26" s="143" customFormat="1">
      <c r="B26" s="144">
        <v>15</v>
      </c>
      <c r="C26" s="145" t="str">
        <f t="shared" si="0"/>
        <v>Stadtwerke Grevesmühlen GmbH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Stadtwerke Grevesmühlen GmbH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Stadtwerke Grevesmühlen GmbH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Stadtwerke Grevesmühlen GmbH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Stadtwerke Grevesmühlen GmbH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Stadtwerke Grevesmühlen GmbH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Stadtwerke Grevesmühlen GmbH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Stadtwerke Grevesmühlen GmbH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Stadtwerke Grevesmühlen GmbH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Stadtwerke Grevesmühlen GmbH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Stadtwerke Grevesmühlen GmbH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Stadtwerke Grevesmühlen GmbH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Stadtwerke Grevesmühlen GmbH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Stadtwerke Grevesmühlen GmbH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Stadtwerke Grevesmühlen GmbH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Stadtwerke Grevesmühlen GmbH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3 H12:K23 C13:C33 C34:C41 M12:X23 Q25:X25 Q24:X24" unlockedFormula="1"/>
    <ignoredError sqref="L12:L23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AA32" sqref="AA3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Grevesmühlen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Stadtwerke Grevesmühlen GmbH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9870103700000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585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1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0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1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0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08" zoomScale="80" zoomScaleNormal="80" workbookViewId="0">
      <selection activeCell="E124" sqref="E12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654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topLeftCell="A4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Frank, Veronika</cp:lastModifiedBy>
  <cp:lastPrinted>2015-03-20T22:59:10Z</cp:lastPrinted>
  <dcterms:created xsi:type="dcterms:W3CDTF">2015-01-15T05:25:41Z</dcterms:created>
  <dcterms:modified xsi:type="dcterms:W3CDTF">2015-10-19T13:34:17Z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DATEV-DMS_RA_REGISTER_NR">
    <vt:lpwstr>03717-06</vt:lpwstr>
  </property>
  <property fmtid="{D5CDD505-2E9C-101B-9397-08002B2CF9AE}" pid="9" name="DATEV-DMS_DOKU_NR">
    <vt:lpwstr>2780500</vt:lpwstr>
  </property>
  <property fmtid="{D5CDD505-2E9C-101B-9397-08002B2CF9AE}" pid="10" name="DATEV-DMS_MANDANT_NR">
    <vt:lpwstr>59999</vt:lpwstr>
  </property>
  <property fmtid="{D5CDD505-2E9C-101B-9397-08002B2CF9AE}" pid="11" name="DATEV-DMS_MANDANT_BEZ">
    <vt:lpwstr>BBH Kanzleiverwaltung (intern)</vt:lpwstr>
  </property>
</Properties>
</file>